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5970" windowHeight="6195"/>
  </bookViews>
  <sheets>
    <sheet name="Efeito Direto" sheetId="4" r:id="rId1"/>
    <sheet name="Ef. Indiretos" sheetId="3" r:id="rId2"/>
    <sheet name="Ef. Induzidos" sheetId="2" r:id="rId3"/>
    <sheet name="Tipo de bens x consumo relativo" sheetId="5" r:id="rId4"/>
    <sheet name="Gráfico" sheetId="6" r:id="rId5"/>
    <sheet name="Demanda agregada" sheetId="7" r:id="rId6"/>
  </sheets>
  <calcPr calcId="145621"/>
</workbook>
</file>

<file path=xl/calcChain.xml><?xml version="1.0" encoding="utf-8"?>
<calcChain xmlns="http://schemas.openxmlformats.org/spreadsheetml/2006/main">
  <c r="D21" i="7" l="1"/>
  <c r="D14" i="7"/>
  <c r="D29" i="7" s="1"/>
  <c r="D10" i="7"/>
  <c r="D11" i="7" s="1"/>
  <c r="D12" i="7" s="1"/>
  <c r="D13" i="7" s="1"/>
  <c r="D15" i="7" s="1"/>
  <c r="D9" i="7"/>
  <c r="D28" i="7" s="1"/>
  <c r="D5" i="7"/>
  <c r="D16" i="7" l="1"/>
  <c r="D17" i="7" s="1"/>
  <c r="D24" i="7" l="1"/>
  <c r="D25" i="7" s="1"/>
  <c r="D26" i="7" s="1"/>
  <c r="D27" i="7"/>
  <c r="D30" i="7" s="1"/>
  <c r="L11" i="3" l="1"/>
  <c r="B4" i="6"/>
  <c r="C4" i="6" s="1"/>
  <c r="D6" i="5" s="1"/>
  <c r="B5" i="6"/>
  <c r="B6" i="6"/>
  <c r="D12" i="5"/>
  <c r="C5" i="6"/>
  <c r="D3" i="5"/>
  <c r="C6" i="6"/>
  <c r="E10" i="5"/>
  <c r="D4" i="5" l="1"/>
  <c r="D5" i="5" s="1"/>
  <c r="A7" i="6"/>
  <c r="B7" i="6" s="1"/>
  <c r="E11" i="5"/>
  <c r="D7" i="5"/>
  <c r="A8" i="6" l="1"/>
  <c r="B8" i="6" s="1"/>
  <c r="C7" i="6"/>
  <c r="E12" i="5"/>
  <c r="E12" i="2"/>
  <c r="I7" i="3"/>
  <c r="G7" i="3" l="1"/>
  <c r="E7" i="3" s="1"/>
  <c r="K7" i="3"/>
  <c r="K9" i="3" s="1"/>
  <c r="A9" i="6"/>
  <c r="B9" i="6" s="1"/>
  <c r="C8" i="6"/>
  <c r="F8" i="2"/>
  <c r="F4" i="2" s="1"/>
  <c r="B8" i="2"/>
  <c r="C7" i="3" l="1"/>
  <c r="E9" i="3" s="1"/>
  <c r="C9" i="6"/>
  <c r="A10" i="6"/>
  <c r="B10" i="6" s="1"/>
  <c r="C13" i="5" s="1"/>
  <c r="G12" i="2"/>
  <c r="J6" i="2" s="1"/>
  <c r="G9" i="3"/>
  <c r="I9" i="3"/>
  <c r="L9" i="3" l="1"/>
  <c r="I11" i="3" s="1"/>
  <c r="E13" i="3" s="1"/>
  <c r="A11" i="6"/>
  <c r="B11" i="6" s="1"/>
  <c r="C10" i="6"/>
  <c r="C14" i="5" s="1"/>
  <c r="G16" i="2"/>
  <c r="J21" i="2" s="1"/>
  <c r="C11" i="6" l="1"/>
  <c r="A12" i="6"/>
  <c r="B12" i="6" s="1"/>
  <c r="D13" i="5" s="1"/>
  <c r="E13" i="5" s="1"/>
  <c r="F20" i="2"/>
  <c r="F24" i="2" s="1"/>
  <c r="A13" i="6" l="1"/>
  <c r="C12" i="6"/>
  <c r="D14" i="5" s="1"/>
  <c r="E14" i="5" s="1"/>
  <c r="E16" i="2"/>
  <c r="B22" i="2" s="1"/>
  <c r="E3" i="5" l="1"/>
  <c r="B13" i="6"/>
  <c r="A14" i="6"/>
  <c r="C13" i="6"/>
  <c r="E4" i="5"/>
  <c r="B4" i="2"/>
  <c r="B5" i="2" s="1"/>
  <c r="C14" i="6" l="1"/>
  <c r="B14" i="6"/>
  <c r="E6" i="5"/>
  <c r="E7" i="5" s="1"/>
  <c r="E5" i="5"/>
</calcChain>
</file>

<file path=xl/sharedStrings.xml><?xml version="1.0" encoding="utf-8"?>
<sst xmlns="http://schemas.openxmlformats.org/spreadsheetml/2006/main" count="127" uniqueCount="118">
  <si>
    <t>Consumo Intermediário</t>
  </si>
  <si>
    <t>Depreciações</t>
  </si>
  <si>
    <t>Fornecedores de insumos ou equipamentos</t>
  </si>
  <si>
    <t>Fornecedores de insumos e equipamentos</t>
  </si>
  <si>
    <t>Produto Bruto</t>
  </si>
  <si>
    <t>Valor agregado</t>
  </si>
  <si>
    <t>Unidades de produção agropecuária</t>
  </si>
  <si>
    <r>
      <t>Fornecedores</t>
    </r>
    <r>
      <rPr>
        <b/>
        <sz val="12"/>
        <color rgb="FFFF0000"/>
        <rFont val="Arial"/>
        <family val="2"/>
      </rPr>
      <t xml:space="preserve"> externos</t>
    </r>
    <r>
      <rPr>
        <sz val="12"/>
        <color rgb="FFFF0000"/>
        <rFont val="Arial"/>
        <family val="2"/>
      </rPr>
      <t xml:space="preserve"> de insumos e equipamentos</t>
    </r>
  </si>
  <si>
    <t>Efeitos indiretos: Valor Agr. Total - Valor Agr. pelas Unidades de Produção Agropecuárias =</t>
  </si>
  <si>
    <t>V.A. indireto/V.A. direto</t>
  </si>
  <si>
    <t>Posto de gasolina</t>
  </si>
  <si>
    <t>Padaria</t>
  </si>
  <si>
    <t>Oficina mecânica</t>
  </si>
  <si>
    <t>Loja de roupas</t>
  </si>
  <si>
    <t>Restaurante</t>
  </si>
  <si>
    <t>Multiplicador</t>
  </si>
  <si>
    <t>Poupança, importação e impostos</t>
  </si>
  <si>
    <t>Renda induzida</t>
  </si>
  <si>
    <t>Import., poup. e impostos</t>
  </si>
  <si>
    <t>Efeitos induzidos por atividades econômicas</t>
  </si>
  <si>
    <t>Renda do agricultor *</t>
  </si>
  <si>
    <t xml:space="preserve"> * outras fontes: repasses do Estado</t>
  </si>
  <si>
    <t xml:space="preserve"> e investimentos externos</t>
  </si>
  <si>
    <t>Supermercado</t>
  </si>
  <si>
    <r>
      <rPr>
        <b/>
        <sz val="10"/>
        <rFont val="Arial"/>
        <family val="2"/>
      </rPr>
      <t>Renda agropecuária</t>
    </r>
    <r>
      <rPr>
        <sz val="10"/>
        <rFont val="Arial"/>
        <family val="2"/>
      </rPr>
      <t xml:space="preserve"> (Agricultor)</t>
    </r>
  </si>
  <si>
    <r>
      <rPr>
        <b/>
        <sz val="10"/>
        <rFont val="Arial"/>
        <family val="2"/>
      </rPr>
      <t>Salários</t>
    </r>
    <r>
      <rPr>
        <sz val="10"/>
        <rFont val="Arial"/>
        <family val="2"/>
      </rPr>
      <t xml:space="preserve"> (empregados contratados)</t>
    </r>
  </si>
  <si>
    <r>
      <rPr>
        <b/>
        <sz val="10"/>
        <rFont val="Arial"/>
        <family val="2"/>
      </rPr>
      <t>Arrendamento</t>
    </r>
    <r>
      <rPr>
        <sz val="10"/>
        <rFont val="Arial"/>
        <family val="2"/>
      </rPr>
      <t xml:space="preserve"> (proprietário da terra)</t>
    </r>
  </si>
  <si>
    <r>
      <rPr>
        <b/>
        <sz val="10"/>
        <rFont val="Arial"/>
        <family val="2"/>
      </rPr>
      <t>Juros</t>
    </r>
    <r>
      <rPr>
        <sz val="10"/>
        <rFont val="Arial"/>
        <family val="2"/>
      </rPr>
      <t xml:space="preserve"> (Bancos)</t>
    </r>
  </si>
  <si>
    <r>
      <rPr>
        <b/>
        <sz val="10"/>
        <rFont val="Arial"/>
        <family val="2"/>
      </rPr>
      <t>Impostos</t>
    </r>
    <r>
      <rPr>
        <sz val="10"/>
        <rFont val="Arial"/>
        <family val="2"/>
      </rPr>
      <t xml:space="preserve"> (Estado)</t>
    </r>
  </si>
  <si>
    <t>MUNICÍPIO OU REGIÃO</t>
  </si>
  <si>
    <t xml:space="preserve"> - Concentração da renda diminui relativamente o consumo de bens "necessários"</t>
  </si>
  <si>
    <r>
      <t xml:space="preserve">Efeito da </t>
    </r>
    <r>
      <rPr>
        <b/>
        <sz val="10"/>
        <rFont val="Arial"/>
        <family val="2"/>
      </rPr>
      <t>distribuição da renda</t>
    </r>
    <r>
      <rPr>
        <sz val="10"/>
        <rFont val="Arial"/>
        <family val="2"/>
      </rPr>
      <t xml:space="preserve"> e da dimensão da </t>
    </r>
    <r>
      <rPr>
        <b/>
        <sz val="10"/>
        <rFont val="Arial"/>
        <family val="2"/>
      </rPr>
      <t>população</t>
    </r>
    <r>
      <rPr>
        <sz val="10"/>
        <rFont val="Arial"/>
        <family val="2"/>
      </rPr>
      <t xml:space="preserve"> sobre o multiplicador:</t>
    </r>
  </si>
  <si>
    <t xml:space="preserve"> - Diminuição da população provocada pela concentração da renda diminui ainda mais o consumo de bens necessários</t>
  </si>
  <si>
    <t>Exemplo de efeitos indiretos de uma atividade econômica</t>
  </si>
  <si>
    <t xml:space="preserve"> - Bens e serviços de consumo produzidos no local são "necessários", e não "de luxo": seu consumo diminui relativamente quando a renda aumenta</t>
  </si>
  <si>
    <t>Comercialização e transformação iIndustrialização)</t>
  </si>
  <si>
    <t xml:space="preserve">  (por exemplo, se a renda aumenta, a parte da renda gasta com alimentação diminui %)</t>
  </si>
  <si>
    <t>Exemplo de proporção de gastos com bens necessários em função do nível de renda</t>
  </si>
  <si>
    <t>Renda total</t>
  </si>
  <si>
    <t xml:space="preserve"> % da renda total</t>
  </si>
  <si>
    <t>Gasto com bens de luxo ("supéfluos")</t>
  </si>
  <si>
    <t>Valor absoluto</t>
  </si>
  <si>
    <t>Gasto com bens necessários (alimentação, produtos de limpeza, etc)</t>
  </si>
  <si>
    <t>População</t>
  </si>
  <si>
    <t>Renda por pessoa</t>
  </si>
  <si>
    <t>Callegaro, 2004; Figueiredo, 2006:</t>
  </si>
  <si>
    <t xml:space="preserve"> - Em pequenos municípios rurais (população menor que 2500 habitantes): a queda da população aliada à concentração da renda pode neutralizar facilmente o aumento</t>
  </si>
  <si>
    <t xml:space="preserve"> da renda, e mais ainda o aumento do consumo local, provocados pelo aumento da produção agropecuária vendida para fora do município</t>
  </si>
  <si>
    <r>
      <t xml:space="preserve">Efeito </t>
    </r>
    <r>
      <rPr>
        <b/>
        <u/>
        <sz val="12"/>
        <rFont val="Arial"/>
        <family val="2"/>
      </rPr>
      <t xml:space="preserve">direto </t>
    </r>
    <r>
      <rPr>
        <sz val="12"/>
        <rFont val="Arial"/>
        <family val="2"/>
      </rPr>
      <t>de uma atividade econômica (unidade de produção)</t>
    </r>
  </si>
  <si>
    <t>Diferença</t>
  </si>
  <si>
    <t>População e concentração da renda</t>
  </si>
  <si>
    <t>Renda</t>
  </si>
  <si>
    <t>Renda x consumo de bens necessários e de luxo</t>
  </si>
  <si>
    <t>Bens necessários</t>
  </si>
  <si>
    <t>Bens de luxo</t>
  </si>
  <si>
    <t>Cons. de bens necessários</t>
  </si>
  <si>
    <t>Cons. de bens de luxo</t>
  </si>
  <si>
    <t>Valor agregado de outras UP consumido durante o ciclo de produção</t>
  </si>
  <si>
    <t>Valor agregado por outras UP consumido em vários ciclos de produção</t>
  </si>
  <si>
    <t>Valor agregado "novo"</t>
  </si>
  <si>
    <r>
      <t>Valor total ("</t>
    </r>
    <r>
      <rPr>
        <b/>
        <sz val="10"/>
        <rFont val="Arial"/>
        <family val="2"/>
      </rPr>
      <t xml:space="preserve">Produção </t>
    </r>
    <r>
      <rPr>
        <sz val="10"/>
        <rFont val="Arial"/>
        <family val="2"/>
      </rPr>
      <t xml:space="preserve">ou </t>
    </r>
    <r>
      <rPr>
        <b/>
        <sz val="10"/>
        <rFont val="Arial"/>
        <family val="2"/>
      </rPr>
      <t>Produto Bruta(o)"</t>
    </r>
    <r>
      <rPr>
        <sz val="10"/>
        <rFont val="Arial"/>
        <family val="2"/>
      </rPr>
      <t>)</t>
    </r>
  </si>
  <si>
    <t>PB final - PB imp.=</t>
  </si>
  <si>
    <t>DEMANDA AGREGADA COM POPULAÇÃO E DISTRIBUIÇÃO DA RENDA</t>
  </si>
  <si>
    <t>População (P)</t>
  </si>
  <si>
    <t>população</t>
  </si>
  <si>
    <t xml:space="preserve">Y = </t>
  </si>
  <si>
    <t>renda total</t>
  </si>
  <si>
    <t>Y/P =</t>
  </si>
  <si>
    <t>renda per capita</t>
  </si>
  <si>
    <t xml:space="preserve">G = </t>
  </si>
  <si>
    <t>gastos públicos</t>
  </si>
  <si>
    <t>E =</t>
  </si>
  <si>
    <t>exportações</t>
  </si>
  <si>
    <t xml:space="preserve">I = </t>
  </si>
  <si>
    <t>investimento</t>
  </si>
  <si>
    <t>T = tY</t>
  </si>
  <si>
    <t>impostos</t>
  </si>
  <si>
    <t>C = Yc(1-t)</t>
  </si>
  <si>
    <t>consumo total</t>
  </si>
  <si>
    <t>C/P =</t>
  </si>
  <si>
    <t>consumo total per capita</t>
  </si>
  <si>
    <t>CL/P = a(C/P)^b</t>
  </si>
  <si>
    <t>consumo local per capita</t>
  </si>
  <si>
    <t>CL = P(CL/P)</t>
  </si>
  <si>
    <t>consumo local</t>
  </si>
  <si>
    <t>S = Ys</t>
  </si>
  <si>
    <t>poupança</t>
  </si>
  <si>
    <t>M1 = mi(CL)</t>
  </si>
  <si>
    <t>importações p/prod.int.</t>
  </si>
  <si>
    <t>M2 = C - CL</t>
  </si>
  <si>
    <t>importações p/consumo</t>
  </si>
  <si>
    <t>M = M1 + M2</t>
  </si>
  <si>
    <t>importações</t>
  </si>
  <si>
    <t>a =</t>
  </si>
  <si>
    <t>coef. distrib. de renda</t>
  </si>
  <si>
    <t>b =</t>
  </si>
  <si>
    <t>coef. tipo bem de cons. local</t>
  </si>
  <si>
    <t>mi =</t>
  </si>
  <si>
    <t>coef. de import. p/prod.local</t>
  </si>
  <si>
    <t>s = 1 - t - c(1-t)</t>
  </si>
  <si>
    <t>coef. de poupança</t>
  </si>
  <si>
    <t xml:space="preserve">c = </t>
  </si>
  <si>
    <t>coef. de consumo</t>
  </si>
  <si>
    <t>t =</t>
  </si>
  <si>
    <t>coef. de impostos</t>
  </si>
  <si>
    <t>m =  M/Y</t>
  </si>
  <si>
    <t>cof. global de importação</t>
  </si>
  <si>
    <t>k =</t>
  </si>
  <si>
    <t>multiplicador</t>
  </si>
  <si>
    <t>Y = k(G+E+I) = C + G + I + E - M</t>
  </si>
  <si>
    <t>E - M</t>
  </si>
  <si>
    <t>balança comercial</t>
  </si>
  <si>
    <t>G - T</t>
  </si>
  <si>
    <t>balanço contas públicas</t>
  </si>
  <si>
    <t>I - S</t>
  </si>
  <si>
    <t>balanço de capital</t>
  </si>
  <si>
    <t>Balanço Global =</t>
  </si>
  <si>
    <t>balanço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</si>
</sst>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&quot;R$&quot;\ #,##0.00"/>
    <numFmt numFmtId="166" formatCode="&quot;R$&quot;\ #,##0"/>
    <numFmt numFmtId="167" formatCode="0.0"/>
  </numFmts>
  <fonts count="17" x14ac:knownFonts="1">
    <font>
      <sz val="10"/>
      <name val="Arial"/>
    </font>
    <font>
      <sz val="10"/>
      <name val="Arial"/>
      <family val="2"/>
    </font>
    <font>
      <sz val="10"/>
      <color theme="3" tint="-0.249977111117893"/>
      <name val="Arial"/>
      <family val="2"/>
    </font>
    <font>
      <sz val="10"/>
      <color rgb="FF9933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rgb="FF993300"/>
      <name val="Arial"/>
      <family val="2"/>
    </font>
    <font>
      <sz val="10"/>
      <color rgb="FFC00000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48"/>
      <name val="Arial"/>
      <family val="2"/>
    </font>
    <font>
      <sz val="12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0" xfId="0" applyFont="1" applyAlignment="1"/>
    <xf numFmtId="165" fontId="0" fillId="0" borderId="0" xfId="0" applyNumberFormat="1" applyBorder="1" applyAlignment="1">
      <alignment horizont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vertical="center" wrapText="1"/>
    </xf>
    <xf numFmtId="165" fontId="4" fillId="0" borderId="0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165" fontId="0" fillId="0" borderId="0" xfId="0" applyNumberFormat="1" applyBorder="1" applyAlignment="1"/>
    <xf numFmtId="165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vertical="center" wrapText="1"/>
    </xf>
    <xf numFmtId="165" fontId="4" fillId="0" borderId="0" xfId="0" applyNumberFormat="1" applyFont="1" applyBorder="1" applyAlignment="1">
      <alignment wrapText="1"/>
    </xf>
    <xf numFmtId="0" fontId="0" fillId="0" borderId="0" xfId="0" applyBorder="1" applyAlignment="1"/>
    <xf numFmtId="9" fontId="0" fillId="0" borderId="0" xfId="0" applyNumberFormat="1" applyBorder="1" applyAlignment="1">
      <alignment horizontal="center" wrapText="1"/>
    </xf>
    <xf numFmtId="9" fontId="4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18" xfId="0" applyFont="1" applyBorder="1" applyAlignment="1">
      <alignment wrapText="1"/>
    </xf>
    <xf numFmtId="0" fontId="6" fillId="0" borderId="4" xfId="0" applyFont="1" applyBorder="1" applyAlignment="1">
      <alignment wrapText="1"/>
    </xf>
    <xf numFmtId="166" fontId="7" fillId="0" borderId="8" xfId="0" applyNumberFormat="1" applyFont="1" applyBorder="1" applyAlignment="1">
      <alignment wrapText="1"/>
    </xf>
    <xf numFmtId="166" fontId="6" fillId="0" borderId="8" xfId="0" applyNumberFormat="1" applyFont="1" applyBorder="1" applyAlignment="1">
      <alignment wrapText="1"/>
    </xf>
    <xf numFmtId="166" fontId="6" fillId="0" borderId="4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6" fillId="0" borderId="9" xfId="0" applyNumberFormat="1" applyFont="1" applyBorder="1" applyAlignment="1">
      <alignment wrapText="1"/>
    </xf>
    <xf numFmtId="166" fontId="6" fillId="0" borderId="1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66" fontId="6" fillId="0" borderId="18" xfId="0" applyNumberFormat="1" applyFont="1" applyBorder="1" applyAlignment="1">
      <alignment horizontal="center" wrapText="1"/>
    </xf>
    <xf numFmtId="166" fontId="6" fillId="0" borderId="18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67" fontId="6" fillId="0" borderId="8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6" fillId="0" borderId="0" xfId="0" applyFont="1"/>
    <xf numFmtId="165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7" xfId="0" applyBorder="1"/>
    <xf numFmtId="166" fontId="0" fillId="0" borderId="27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9" fontId="11" fillId="0" borderId="25" xfId="0" applyNumberFormat="1" applyFont="1" applyBorder="1" applyAlignment="1">
      <alignment horizontal="center"/>
    </xf>
    <xf numFmtId="9" fontId="11" fillId="0" borderId="33" xfId="0" applyNumberFormat="1" applyFont="1" applyBorder="1" applyAlignment="1">
      <alignment horizontal="center"/>
    </xf>
    <xf numFmtId="0" fontId="1" fillId="0" borderId="3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" fillId="0" borderId="8" xfId="0" applyFont="1" applyBorder="1"/>
    <xf numFmtId="3" fontId="0" fillId="0" borderId="8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applyNumberFormat="1"/>
    <xf numFmtId="1" fontId="0" fillId="0" borderId="0" xfId="0" applyNumberFormat="1" applyBorder="1" applyAlignment="1">
      <alignment horizontal="center"/>
    </xf>
    <xf numFmtId="0" fontId="1" fillId="0" borderId="8" xfId="0" applyFont="1" applyFill="1" applyBorder="1"/>
    <xf numFmtId="165" fontId="0" fillId="0" borderId="8" xfId="0" applyNumberFormat="1" applyBorder="1" applyAlignment="1">
      <alignment horizontal="center"/>
    </xf>
    <xf numFmtId="166" fontId="0" fillId="0" borderId="0" xfId="0" applyNumberFormat="1"/>
    <xf numFmtId="0" fontId="9" fillId="2" borderId="8" xfId="0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wrapText="1"/>
    </xf>
    <xf numFmtId="165" fontId="6" fillId="2" borderId="8" xfId="0" applyNumberFormat="1" applyFont="1" applyFill="1" applyBorder="1" applyAlignment="1">
      <alignment horizontal="center" wrapText="1"/>
    </xf>
    <xf numFmtId="166" fontId="9" fillId="3" borderId="8" xfId="0" applyNumberFormat="1" applyFont="1" applyFill="1" applyBorder="1" applyAlignment="1">
      <alignment horizontal="center" wrapText="1"/>
    </xf>
    <xf numFmtId="9" fontId="0" fillId="4" borderId="8" xfId="0" applyNumberFormat="1" applyFill="1" applyBorder="1" applyAlignment="1">
      <alignment horizontal="center" vertical="center"/>
    </xf>
    <xf numFmtId="165" fontId="0" fillId="4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3" xfId="0" applyFont="1" applyBorder="1"/>
    <xf numFmtId="0" fontId="6" fillId="0" borderId="3" xfId="0" applyFont="1" applyFill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8" xfId="0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3" fontId="13" fillId="0" borderId="8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3" fontId="6" fillId="0" borderId="8" xfId="0" applyNumberFormat="1" applyFont="1" applyFill="1" applyBorder="1" applyAlignment="1">
      <alignment horizontal="center"/>
    </xf>
    <xf numFmtId="3" fontId="0" fillId="0" borderId="0" xfId="0" applyNumberFormat="1"/>
    <xf numFmtId="0" fontId="13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2" fontId="13" fillId="0" borderId="8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  <xf numFmtId="2" fontId="16" fillId="0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505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3153178261897"/>
          <c:y val="2.3801436648352828E-2"/>
          <c:w val="0.84184355128514443"/>
          <c:h val="0.7003817344810960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Gráfico!$B$3</c:f>
              <c:strCache>
                <c:ptCount val="1"/>
                <c:pt idx="0">
                  <c:v>Bens necessários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trendline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1849106811787042"/>
                  <c:y val="-2.082514584462369E-2"/>
                </c:manualLayout>
              </c:layout>
              <c:numFmt formatCode="General" sourceLinked="0"/>
            </c:trendlineLbl>
          </c:trendline>
          <c:xVal>
            <c:numRef>
              <c:f>Gráfico!$A$4:$A$14</c:f>
              <c:numCache>
                <c:formatCode>General</c:formatCode>
                <c:ptCount val="11"/>
                <c:pt idx="0">
                  <c:v>720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</c:numCache>
            </c:numRef>
          </c:xVal>
          <c:yVal>
            <c:numRef>
              <c:f>Gráfico!$B$4:$B$14</c:f>
              <c:numCache>
                <c:formatCode>0</c:formatCode>
                <c:ptCount val="11"/>
                <c:pt idx="0">
                  <c:v>502.40800000000007</c:v>
                </c:pt>
                <c:pt idx="1">
                  <c:v>752.7</c:v>
                </c:pt>
                <c:pt idx="2">
                  <c:v>1160.6500000000001</c:v>
                </c:pt>
                <c:pt idx="3">
                  <c:v>1518.6000000000001</c:v>
                </c:pt>
                <c:pt idx="4">
                  <c:v>1826.55</c:v>
                </c:pt>
                <c:pt idx="5">
                  <c:v>2084.5000000000005</c:v>
                </c:pt>
                <c:pt idx="6">
                  <c:v>2292.4500000000003</c:v>
                </c:pt>
                <c:pt idx="7">
                  <c:v>2450.4000000000005</c:v>
                </c:pt>
                <c:pt idx="8">
                  <c:v>2558.3500000000004</c:v>
                </c:pt>
                <c:pt idx="9">
                  <c:v>2616.3000000000002</c:v>
                </c:pt>
                <c:pt idx="10">
                  <c:v>2624.2500000000009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Gráfico!$C$3</c:f>
              <c:strCache>
                <c:ptCount val="1"/>
                <c:pt idx="0">
                  <c:v>Bens de luxo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505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229216742644012"/>
                  <c:y val="0.36999534572348497"/>
                </c:manualLayout>
              </c:layout>
              <c:numFmt formatCode="General" sourceLinked="0"/>
            </c:trendlineLbl>
          </c:trendline>
          <c:xVal>
            <c:numRef>
              <c:f>Gráfico!$A$4:$A$14</c:f>
              <c:numCache>
                <c:formatCode>General</c:formatCode>
                <c:ptCount val="11"/>
                <c:pt idx="0">
                  <c:v>720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</c:numCache>
            </c:numRef>
          </c:xVal>
          <c:yVal>
            <c:numRef>
              <c:f>Gráfico!$C$4:$C$14</c:f>
              <c:numCache>
                <c:formatCode>0</c:formatCode>
                <c:ptCount val="11"/>
                <c:pt idx="0">
                  <c:v>217.59199999999993</c:v>
                </c:pt>
                <c:pt idx="1">
                  <c:v>247.29999999999995</c:v>
                </c:pt>
                <c:pt idx="2">
                  <c:v>339.34999999999991</c:v>
                </c:pt>
                <c:pt idx="3">
                  <c:v>481.39999999999986</c:v>
                </c:pt>
                <c:pt idx="4">
                  <c:v>673.45</c:v>
                </c:pt>
                <c:pt idx="5">
                  <c:v>915.49999999999955</c:v>
                </c:pt>
                <c:pt idx="6">
                  <c:v>1207.5499999999997</c:v>
                </c:pt>
                <c:pt idx="7">
                  <c:v>1549.5999999999995</c:v>
                </c:pt>
                <c:pt idx="8">
                  <c:v>1941.6499999999996</c:v>
                </c:pt>
                <c:pt idx="9">
                  <c:v>2383.6999999999998</c:v>
                </c:pt>
                <c:pt idx="10">
                  <c:v>2875.7499999999991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26464"/>
        <c:axId val="136548736"/>
      </c:scatterChart>
      <c:valAx>
        <c:axId val="1365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48736"/>
        <c:crosses val="autoZero"/>
        <c:crossBetween val="midCat"/>
      </c:valAx>
      <c:valAx>
        <c:axId val="1365487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65264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0584487534626041"/>
          <c:y val="0.90067748414039361"/>
          <c:w val="0.83540166204986177"/>
          <c:h val="3.77840543211450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212481</xdr:colOff>
      <xdr:row>2</xdr:row>
      <xdr:rowOff>117231</xdr:rowOff>
    </xdr:from>
    <xdr:ext cx="184731" cy="264560"/>
    <xdr:sp macro="" textlink="">
      <xdr:nvSpPr>
        <xdr:cNvPr id="2" name="CaixaDeTexto 1"/>
        <xdr:cNvSpPr txBox="1"/>
      </xdr:nvSpPr>
      <xdr:spPr>
        <a:xfrm>
          <a:off x="5612423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219808</xdr:colOff>
      <xdr:row>2</xdr:row>
      <xdr:rowOff>161193</xdr:rowOff>
    </xdr:from>
    <xdr:ext cx="3450980" cy="1897673"/>
    <xdr:sp macro="" textlink="">
      <xdr:nvSpPr>
        <xdr:cNvPr id="3" name="CaixaDeTexto 2"/>
        <xdr:cNvSpPr txBox="1"/>
      </xdr:nvSpPr>
      <xdr:spPr>
        <a:xfrm>
          <a:off x="4703885" y="520212"/>
          <a:ext cx="3450980" cy="18976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BR" sz="1100" b="1" u="sng"/>
            <a:t>Observações importantes:</a:t>
          </a:r>
        </a:p>
        <a:p>
          <a:r>
            <a:rPr lang="pt-BR" sz="1100"/>
            <a:t>Valor</a:t>
          </a:r>
          <a:r>
            <a:rPr lang="pt-BR" sz="1100" baseline="0"/>
            <a:t> é diferente de riqueza.</a:t>
          </a:r>
        </a:p>
        <a:p>
          <a:r>
            <a:rPr lang="pt-BR" sz="1100" baseline="0"/>
            <a:t>A riqueza é gerada por transformações de energia ou matéria que podem ocorrer sem a intervenção humana.</a:t>
          </a:r>
          <a:br>
            <a:rPr lang="pt-BR" sz="1100" baseline="0"/>
          </a:br>
          <a:r>
            <a:rPr lang="pt-BR" sz="1100" baseline="0"/>
            <a:t>Valor é apenas a quantidade de </a:t>
          </a:r>
          <a:r>
            <a:rPr lang="pt-BR" sz="1100" b="1" baseline="0"/>
            <a:t>trabalho humano</a:t>
          </a:r>
          <a:r>
            <a:rPr lang="pt-BR" sz="1100" baseline="0"/>
            <a:t> envolvido no processo de produção.</a:t>
          </a:r>
        </a:p>
        <a:p>
          <a:r>
            <a:rPr lang="pt-BR" sz="1100" b="1" baseline="0"/>
            <a:t>=&gt; A riqueza é o fundamento de todo processo</a:t>
          </a:r>
        </a:p>
        <a:p>
          <a:r>
            <a:rPr lang="pt-BR" sz="1100" b="1" baseline="0"/>
            <a:t>econômico, mas é incomensurável em valor.</a:t>
          </a:r>
        </a:p>
        <a:p>
          <a:r>
            <a:rPr lang="pt-BR" sz="1100" b="1" baseline="0"/>
            <a:t>=&gt; Um processo de produção pode destruir riqueza e gerar valor.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25977</xdr:colOff>
      <xdr:row>4</xdr:row>
      <xdr:rowOff>476250</xdr:rowOff>
    </xdr:from>
    <xdr:to>
      <xdr:col>7</xdr:col>
      <xdr:colOff>389659</xdr:colOff>
      <xdr:row>4</xdr:row>
      <xdr:rowOff>658091</xdr:rowOff>
    </xdr:to>
    <xdr:sp macro="" textlink="">
      <xdr:nvSpPr>
        <xdr:cNvPr id="2" name="Seta para a esquerda 1"/>
        <xdr:cNvSpPr/>
      </xdr:nvSpPr>
      <xdr:spPr>
        <a:xfrm>
          <a:off x="6217227" y="978477"/>
          <a:ext cx="363682" cy="181841"/>
        </a:xfrm>
        <a:prstGeom prst="lef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 b="0" cap="none" spc="0">
            <a:ln w="10160">
              <a:solidFill>
                <a:schemeClr val="accent1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86591</xdr:colOff>
      <xdr:row>4</xdr:row>
      <xdr:rowOff>415636</xdr:rowOff>
    </xdr:from>
    <xdr:to>
      <xdr:col>5</xdr:col>
      <xdr:colOff>450273</xdr:colOff>
      <xdr:row>4</xdr:row>
      <xdr:rowOff>597477</xdr:rowOff>
    </xdr:to>
    <xdr:sp macro="" textlink="">
      <xdr:nvSpPr>
        <xdr:cNvPr id="3" name="Seta para a esquerda 2"/>
        <xdr:cNvSpPr/>
      </xdr:nvSpPr>
      <xdr:spPr>
        <a:xfrm>
          <a:off x="4649932" y="917863"/>
          <a:ext cx="363682" cy="181841"/>
        </a:xfrm>
        <a:prstGeom prst="lef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 b="0" cap="none" spc="0">
            <a:ln w="10160">
              <a:solidFill>
                <a:schemeClr val="accent1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3</xdr:col>
      <xdr:colOff>51954</xdr:colOff>
      <xdr:row>4</xdr:row>
      <xdr:rowOff>406978</xdr:rowOff>
    </xdr:from>
    <xdr:to>
      <xdr:col>3</xdr:col>
      <xdr:colOff>415636</xdr:colOff>
      <xdr:row>4</xdr:row>
      <xdr:rowOff>588819</xdr:rowOff>
    </xdr:to>
    <xdr:sp macro="" textlink="">
      <xdr:nvSpPr>
        <xdr:cNvPr id="4" name="Seta para a esquerda 3"/>
        <xdr:cNvSpPr/>
      </xdr:nvSpPr>
      <xdr:spPr>
        <a:xfrm>
          <a:off x="2918113" y="909205"/>
          <a:ext cx="363682" cy="181841"/>
        </a:xfrm>
        <a:prstGeom prst="lef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 b="0" cap="none" spc="0">
            <a:ln w="10160">
              <a:solidFill>
                <a:schemeClr val="accent1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77934</xdr:colOff>
      <xdr:row>4</xdr:row>
      <xdr:rowOff>441615</xdr:rowOff>
    </xdr:from>
    <xdr:to>
      <xdr:col>9</xdr:col>
      <xdr:colOff>415638</xdr:colOff>
      <xdr:row>4</xdr:row>
      <xdr:rowOff>684069</xdr:rowOff>
    </xdr:to>
    <xdr:sp macro="" textlink="">
      <xdr:nvSpPr>
        <xdr:cNvPr id="5" name="Seta para a direita 4"/>
        <xdr:cNvSpPr/>
      </xdr:nvSpPr>
      <xdr:spPr>
        <a:xfrm>
          <a:off x="7827820" y="943842"/>
          <a:ext cx="337704" cy="242454"/>
        </a:xfrm>
        <a:prstGeom prst="righ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87923</xdr:colOff>
      <xdr:row>10</xdr:row>
      <xdr:rowOff>86591</xdr:rowOff>
    </xdr:from>
    <xdr:to>
      <xdr:col>3</xdr:col>
      <xdr:colOff>121227</xdr:colOff>
      <xdr:row>10</xdr:row>
      <xdr:rowOff>87923</xdr:rowOff>
    </xdr:to>
    <xdr:cxnSp macro="">
      <xdr:nvCxnSpPr>
        <xdr:cNvPr id="3" name="Conector de seta reta 2"/>
        <xdr:cNvCxnSpPr/>
      </xdr:nvCxnSpPr>
      <xdr:spPr>
        <a:xfrm flipV="1">
          <a:off x="1629241" y="1913659"/>
          <a:ext cx="1730486" cy="1332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439616</xdr:colOff>
      <xdr:row>7</xdr:row>
      <xdr:rowOff>7327</xdr:rowOff>
    </xdr:from>
    <xdr:to>
      <xdr:col>4</xdr:col>
      <xdr:colOff>1194289</xdr:colOff>
      <xdr:row>9</xdr:row>
      <xdr:rowOff>95250</xdr:rowOff>
    </xdr:to>
    <xdr:cxnSp macro="">
      <xdr:nvCxnSpPr>
        <xdr:cNvPr id="6" name="Conector de seta reta 5"/>
        <xdr:cNvCxnSpPr/>
      </xdr:nvCxnSpPr>
      <xdr:spPr>
        <a:xfrm flipV="1">
          <a:off x="3165231" y="1135673"/>
          <a:ext cx="754673" cy="410308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36635</xdr:colOff>
      <xdr:row>6</xdr:row>
      <xdr:rowOff>102578</xdr:rowOff>
    </xdr:from>
    <xdr:to>
      <xdr:col>6</xdr:col>
      <xdr:colOff>762000</xdr:colOff>
      <xdr:row>9</xdr:row>
      <xdr:rowOff>124557</xdr:rowOff>
    </xdr:to>
    <xdr:cxnSp macro="">
      <xdr:nvCxnSpPr>
        <xdr:cNvPr id="9" name="Conector de seta reta 8"/>
        <xdr:cNvCxnSpPr/>
      </xdr:nvCxnSpPr>
      <xdr:spPr>
        <a:xfrm>
          <a:off x="5260731" y="1069732"/>
          <a:ext cx="725365" cy="505556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725367</xdr:colOff>
      <xdr:row>12</xdr:row>
      <xdr:rowOff>36634</xdr:rowOff>
    </xdr:from>
    <xdr:to>
      <xdr:col>6</xdr:col>
      <xdr:colOff>740019</xdr:colOff>
      <xdr:row>13</xdr:row>
      <xdr:rowOff>139212</xdr:rowOff>
    </xdr:to>
    <xdr:cxnSp macro="">
      <xdr:nvCxnSpPr>
        <xdr:cNvPr id="11" name="Conector de seta reta 10"/>
        <xdr:cNvCxnSpPr/>
      </xdr:nvCxnSpPr>
      <xdr:spPr>
        <a:xfrm>
          <a:off x="5949463" y="1970942"/>
          <a:ext cx="14652" cy="263770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73269</xdr:colOff>
      <xdr:row>16</xdr:row>
      <xdr:rowOff>29308</xdr:rowOff>
    </xdr:from>
    <xdr:to>
      <xdr:col>6</xdr:col>
      <xdr:colOff>644769</xdr:colOff>
      <xdr:row>19</xdr:row>
      <xdr:rowOff>14654</xdr:rowOff>
    </xdr:to>
    <xdr:cxnSp macro="">
      <xdr:nvCxnSpPr>
        <xdr:cNvPr id="14" name="Conector de seta reta 13"/>
        <xdr:cNvCxnSpPr/>
      </xdr:nvCxnSpPr>
      <xdr:spPr>
        <a:xfrm flipH="1">
          <a:off x="5297365" y="2608385"/>
          <a:ext cx="571500" cy="468923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498231</xdr:colOff>
      <xdr:row>16</xdr:row>
      <xdr:rowOff>65942</xdr:rowOff>
    </xdr:from>
    <xdr:to>
      <xdr:col>4</xdr:col>
      <xdr:colOff>1164981</xdr:colOff>
      <xdr:row>18</xdr:row>
      <xdr:rowOff>109904</xdr:rowOff>
    </xdr:to>
    <xdr:cxnSp macro="">
      <xdr:nvCxnSpPr>
        <xdr:cNvPr id="16" name="Conector de seta reta 15"/>
        <xdr:cNvCxnSpPr/>
      </xdr:nvCxnSpPr>
      <xdr:spPr>
        <a:xfrm flipH="1" flipV="1">
          <a:off x="3223846" y="2645019"/>
          <a:ext cx="666750" cy="366347"/>
        </a:xfrm>
        <a:prstGeom prst="straightConnector1">
          <a:avLst/>
        </a:prstGeom>
        <a:ln w="127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608135</xdr:colOff>
      <xdr:row>12</xdr:row>
      <xdr:rowOff>43961</xdr:rowOff>
    </xdr:from>
    <xdr:to>
      <xdr:col>4</xdr:col>
      <xdr:colOff>622790</xdr:colOff>
      <xdr:row>13</xdr:row>
      <xdr:rowOff>102578</xdr:rowOff>
    </xdr:to>
    <xdr:cxnSp macro="">
      <xdr:nvCxnSpPr>
        <xdr:cNvPr id="18" name="Conector de seta reta 17"/>
        <xdr:cNvCxnSpPr/>
      </xdr:nvCxnSpPr>
      <xdr:spPr>
        <a:xfrm flipH="1" flipV="1">
          <a:off x="3333750" y="1978269"/>
          <a:ext cx="14655" cy="219809"/>
        </a:xfrm>
        <a:prstGeom prst="straightConnector1">
          <a:avLst/>
        </a:prstGeom>
        <a:ln w="9525" cmpd="sng">
          <a:solidFill>
            <a:sysClr val="windowText" lastClr="000000"/>
          </a:solidFill>
          <a:prstDash val="dash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1069730</xdr:colOff>
      <xdr:row>8</xdr:row>
      <xdr:rowOff>51289</xdr:rowOff>
    </xdr:from>
    <xdr:to>
      <xdr:col>4</xdr:col>
      <xdr:colOff>131885</xdr:colOff>
      <xdr:row>9</xdr:row>
      <xdr:rowOff>139211</xdr:rowOff>
    </xdr:to>
    <xdr:cxnSp macro="">
      <xdr:nvCxnSpPr>
        <xdr:cNvPr id="21" name="Conector de seta reta 20"/>
        <xdr:cNvCxnSpPr/>
      </xdr:nvCxnSpPr>
      <xdr:spPr>
        <a:xfrm flipH="1" flipV="1">
          <a:off x="2432538" y="1340827"/>
          <a:ext cx="967155" cy="249115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674078</xdr:colOff>
      <xdr:row>4</xdr:row>
      <xdr:rowOff>43962</xdr:rowOff>
    </xdr:from>
    <xdr:to>
      <xdr:col>5</xdr:col>
      <xdr:colOff>681404</xdr:colOff>
      <xdr:row>5</xdr:row>
      <xdr:rowOff>102577</xdr:rowOff>
    </xdr:to>
    <xdr:cxnSp macro="">
      <xdr:nvCxnSpPr>
        <xdr:cNvPr id="24" name="Conector de seta reta 23"/>
        <xdr:cNvCxnSpPr/>
      </xdr:nvCxnSpPr>
      <xdr:spPr>
        <a:xfrm flipV="1">
          <a:off x="5150828" y="688731"/>
          <a:ext cx="7326" cy="219808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80596</xdr:colOff>
      <xdr:row>6</xdr:row>
      <xdr:rowOff>51288</xdr:rowOff>
    </xdr:from>
    <xdr:to>
      <xdr:col>9</xdr:col>
      <xdr:colOff>542192</xdr:colOff>
      <xdr:row>10</xdr:row>
      <xdr:rowOff>139213</xdr:rowOff>
    </xdr:to>
    <xdr:cxnSp macro="">
      <xdr:nvCxnSpPr>
        <xdr:cNvPr id="27" name="Conector de seta reta 26"/>
        <xdr:cNvCxnSpPr/>
      </xdr:nvCxnSpPr>
      <xdr:spPr>
        <a:xfrm flipV="1">
          <a:off x="7173058" y="1018442"/>
          <a:ext cx="908538" cy="732694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80596</xdr:colOff>
      <xdr:row>14</xdr:row>
      <xdr:rowOff>153866</xdr:rowOff>
    </xdr:from>
    <xdr:to>
      <xdr:col>9</xdr:col>
      <xdr:colOff>901212</xdr:colOff>
      <xdr:row>18</xdr:row>
      <xdr:rowOff>80596</xdr:rowOff>
    </xdr:to>
    <xdr:cxnSp macro="">
      <xdr:nvCxnSpPr>
        <xdr:cNvPr id="29" name="Conector de seta reta 28"/>
        <xdr:cNvCxnSpPr/>
      </xdr:nvCxnSpPr>
      <xdr:spPr>
        <a:xfrm>
          <a:off x="7173058" y="2410558"/>
          <a:ext cx="1267558" cy="571500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652096</xdr:colOff>
      <xdr:row>20</xdr:row>
      <xdr:rowOff>36635</xdr:rowOff>
    </xdr:from>
    <xdr:to>
      <xdr:col>5</xdr:col>
      <xdr:colOff>659423</xdr:colOff>
      <xdr:row>21</xdr:row>
      <xdr:rowOff>153866</xdr:rowOff>
    </xdr:to>
    <xdr:cxnSp macro="">
      <xdr:nvCxnSpPr>
        <xdr:cNvPr id="32" name="Conector de seta reta 31"/>
        <xdr:cNvCxnSpPr/>
      </xdr:nvCxnSpPr>
      <xdr:spPr>
        <a:xfrm>
          <a:off x="4586654" y="3260481"/>
          <a:ext cx="7327" cy="278423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967154</xdr:colOff>
      <xdr:row>16</xdr:row>
      <xdr:rowOff>117231</xdr:rowOff>
    </xdr:from>
    <xdr:to>
      <xdr:col>4</xdr:col>
      <xdr:colOff>278423</xdr:colOff>
      <xdr:row>19</xdr:row>
      <xdr:rowOff>124558</xdr:rowOff>
    </xdr:to>
    <xdr:cxnSp macro="">
      <xdr:nvCxnSpPr>
        <xdr:cNvPr id="36" name="Conector de seta reta 35"/>
        <xdr:cNvCxnSpPr/>
      </xdr:nvCxnSpPr>
      <xdr:spPr>
        <a:xfrm flipH="1">
          <a:off x="2329962" y="2696308"/>
          <a:ext cx="1216269" cy="490904"/>
        </a:xfrm>
        <a:prstGeom prst="straightConnector1">
          <a:avLst/>
        </a:prstGeom>
        <a:ln w="12700" cap="rnd" cmpd="sng">
          <a:solidFill>
            <a:sysClr val="windowText" lastClr="000000"/>
          </a:solidFill>
          <a:prstDash val="dash"/>
          <a:bevel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273052</xdr:colOff>
      <xdr:row>0</xdr:row>
      <xdr:rowOff>125185</xdr:rowOff>
    </xdr:from>
    <xdr:to>
      <xdr:col>10</xdr:col>
      <xdr:colOff>579438</xdr:colOff>
      <xdr:row>20</xdr:row>
      <xdr:rowOff>115661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showGridLines="0" tabSelected="1" zoomScale="130" zoomScaleNormal="130" workbookViewId="0">
      <selection activeCell="B4" sqref="B4:B8"/>
    </sheetView>
  </sheetViews>
  <sheetFormatPr defaultRowHeight="12.75" x14ac:dyDescent="0.2"/>
  <cols>
    <col min="1" max="1" width="4.85546875" customWidth="1"/>
    <col min="2" max="2" width="16.140625" customWidth="1"/>
    <col min="3" max="3" width="32" customWidth="1"/>
    <col min="4" max="4" width="14.28515625" customWidth="1"/>
  </cols>
  <sheetData>
    <row r="2" spans="2:6" ht="15.75" x14ac:dyDescent="0.25">
      <c r="B2" s="97" t="s">
        <v>48</v>
      </c>
    </row>
    <row r="3" spans="2:6" ht="13.5" thickBot="1" x14ac:dyDescent="0.25"/>
    <row r="4" spans="2:6" s="3" customFormat="1" ht="22.5" customHeight="1" x14ac:dyDescent="0.2">
      <c r="B4" s="138" t="s">
        <v>59</v>
      </c>
      <c r="C4" s="4" t="s">
        <v>24</v>
      </c>
      <c r="D4" s="131" t="s">
        <v>60</v>
      </c>
      <c r="F4" s="129"/>
    </row>
    <row r="5" spans="2:6" s="3" customFormat="1" ht="22.5" customHeight="1" x14ac:dyDescent="0.2">
      <c r="B5" s="139"/>
      <c r="C5" s="5" t="s">
        <v>25</v>
      </c>
      <c r="D5" s="132"/>
      <c r="F5" s="129"/>
    </row>
    <row r="6" spans="2:6" s="3" customFormat="1" ht="22.5" customHeight="1" x14ac:dyDescent="0.2">
      <c r="B6" s="139"/>
      <c r="C6" s="5" t="s">
        <v>26</v>
      </c>
      <c r="D6" s="132"/>
      <c r="F6" s="129"/>
    </row>
    <row r="7" spans="2:6" s="3" customFormat="1" ht="22.5" customHeight="1" x14ac:dyDescent="0.2">
      <c r="B7" s="139"/>
      <c r="C7" s="5" t="s">
        <v>27</v>
      </c>
      <c r="D7" s="132"/>
      <c r="F7" s="129"/>
    </row>
    <row r="8" spans="2:6" s="3" customFormat="1" ht="22.5" customHeight="1" thickBot="1" x14ac:dyDescent="0.25">
      <c r="B8" s="140"/>
      <c r="C8" s="6" t="s">
        <v>28</v>
      </c>
      <c r="D8" s="132"/>
      <c r="F8" s="129"/>
    </row>
    <row r="9" spans="2:6" x14ac:dyDescent="0.2">
      <c r="B9" s="141" t="s">
        <v>57</v>
      </c>
      <c r="C9" s="135" t="s">
        <v>0</v>
      </c>
      <c r="D9" s="133"/>
      <c r="F9" s="129"/>
    </row>
    <row r="10" spans="2:6" x14ac:dyDescent="0.2">
      <c r="B10" s="142"/>
      <c r="C10" s="136"/>
      <c r="D10" s="133"/>
    </row>
    <row r="11" spans="2:6" x14ac:dyDescent="0.2">
      <c r="B11" s="142"/>
      <c r="C11" s="136"/>
      <c r="D11" s="133"/>
    </row>
    <row r="12" spans="2:6" x14ac:dyDescent="0.2">
      <c r="B12" s="142"/>
      <c r="C12" s="136"/>
      <c r="D12" s="133"/>
    </row>
    <row r="13" spans="2:6" ht="13.5" thickBot="1" x14ac:dyDescent="0.25">
      <c r="B13" s="143"/>
      <c r="C13" s="137"/>
      <c r="D13" s="133"/>
    </row>
    <row r="14" spans="2:6" x14ac:dyDescent="0.2">
      <c r="B14" s="144" t="s">
        <v>58</v>
      </c>
      <c r="C14" s="135" t="s">
        <v>1</v>
      </c>
      <c r="D14" s="133"/>
    </row>
    <row r="15" spans="2:6" x14ac:dyDescent="0.2">
      <c r="B15" s="133"/>
      <c r="C15" s="136"/>
      <c r="D15" s="133"/>
    </row>
    <row r="16" spans="2:6" x14ac:dyDescent="0.2">
      <c r="B16" s="133"/>
      <c r="C16" s="136"/>
      <c r="D16" s="133"/>
    </row>
    <row r="17" spans="2:4" ht="24.75" customHeight="1" thickBot="1" x14ac:dyDescent="0.25">
      <c r="B17" s="134"/>
      <c r="C17" s="137"/>
      <c r="D17" s="134"/>
    </row>
    <row r="18" spans="2:4" x14ac:dyDescent="0.2">
      <c r="C18" s="1"/>
    </row>
  </sheetData>
  <mergeCells count="6">
    <mergeCell ref="D4:D17"/>
    <mergeCell ref="C9:C13"/>
    <mergeCell ref="C14:C17"/>
    <mergeCell ref="B4:B8"/>
    <mergeCell ref="B9:B13"/>
    <mergeCell ref="B14:B1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3:O20"/>
  <sheetViews>
    <sheetView showGridLines="0" zoomScale="110" zoomScaleNormal="110" workbookViewId="0">
      <selection activeCell="C5" sqref="C5"/>
    </sheetView>
  </sheetViews>
  <sheetFormatPr defaultRowHeight="12.75" x14ac:dyDescent="0.2"/>
  <cols>
    <col min="1" max="1" width="3.42578125" style="7" customWidth="1"/>
    <col min="2" max="3" width="19.42578125" style="7" customWidth="1"/>
    <col min="4" max="4" width="7.42578125" style="7" customWidth="1"/>
    <col min="5" max="5" width="18" style="7" customWidth="1"/>
    <col min="6" max="6" width="8.85546875" style="7" customWidth="1"/>
    <col min="7" max="7" width="15.5703125" style="7" customWidth="1"/>
    <col min="8" max="8" width="6.85546875" style="7" customWidth="1"/>
    <col min="9" max="9" width="16.42578125" style="7" customWidth="1"/>
    <col min="10" max="10" width="6.7109375" style="7" customWidth="1"/>
    <col min="11" max="11" width="21" style="7" customWidth="1"/>
    <col min="12" max="12" width="15.28515625" style="7" bestFit="1" customWidth="1"/>
    <col min="13" max="13" width="14" style="7" customWidth="1"/>
    <col min="14" max="14" width="9.140625" style="7"/>
    <col min="15" max="15" width="14.42578125" style="7" customWidth="1"/>
    <col min="16" max="16384" width="9.140625" style="7"/>
  </cols>
  <sheetData>
    <row r="3" spans="1:15" ht="18" x14ac:dyDescent="0.25">
      <c r="C3" s="16" t="s">
        <v>33</v>
      </c>
    </row>
    <row r="4" spans="1:15" ht="21.75" customHeight="1" x14ac:dyDescent="0.2">
      <c r="F4" s="8"/>
    </row>
    <row r="5" spans="1:15" ht="75.75" customHeight="1" x14ac:dyDescent="0.2">
      <c r="B5" s="31"/>
      <c r="C5" s="48" t="s">
        <v>7</v>
      </c>
      <c r="D5" s="32"/>
      <c r="E5" s="61" t="s">
        <v>3</v>
      </c>
      <c r="F5" s="33"/>
      <c r="G5" s="62" t="s">
        <v>2</v>
      </c>
      <c r="H5" s="33"/>
      <c r="I5" s="122" t="s">
        <v>6</v>
      </c>
      <c r="J5" s="33"/>
      <c r="K5" s="63" t="s">
        <v>35</v>
      </c>
      <c r="L5" s="33"/>
      <c r="M5" s="9"/>
      <c r="N5" s="10"/>
    </row>
    <row r="6" spans="1:15" ht="24" customHeight="1" x14ac:dyDescent="0.2">
      <c r="A6" s="14"/>
      <c r="B6" s="53"/>
      <c r="C6" s="54"/>
      <c r="D6" s="32"/>
      <c r="E6" s="55"/>
      <c r="F6" s="56"/>
      <c r="G6" s="57"/>
      <c r="H6" s="56"/>
      <c r="I6" s="58"/>
      <c r="J6" s="56"/>
      <c r="K6" s="59"/>
      <c r="L6" s="33"/>
      <c r="M6" s="9"/>
      <c r="N6" s="10"/>
    </row>
    <row r="7" spans="1:15" ht="15" customHeight="1" x14ac:dyDescent="0.2">
      <c r="B7" s="60" t="s">
        <v>4</v>
      </c>
      <c r="C7" s="66">
        <f>E7*70%</f>
        <v>342999.99999999994</v>
      </c>
      <c r="D7" s="40"/>
      <c r="E7" s="43">
        <f>G7*70%</f>
        <v>489999.99999999994</v>
      </c>
      <c r="F7" s="42"/>
      <c r="G7" s="43">
        <f>I7*70%</f>
        <v>700000</v>
      </c>
      <c r="H7" s="42"/>
      <c r="I7" s="123">
        <f>1000000</f>
        <v>1000000</v>
      </c>
      <c r="J7" s="42"/>
      <c r="K7" s="44">
        <f>I7*1.3</f>
        <v>1300000</v>
      </c>
      <c r="L7" s="45"/>
      <c r="M7" s="9"/>
      <c r="N7" s="10"/>
      <c r="O7" s="9"/>
    </row>
    <row r="8" spans="1:15" ht="15" customHeight="1" x14ac:dyDescent="0.2">
      <c r="B8" s="34"/>
      <c r="C8" s="39"/>
      <c r="D8" s="46"/>
      <c r="E8" s="41"/>
      <c r="F8" s="47"/>
      <c r="G8" s="43"/>
      <c r="H8" s="47"/>
      <c r="I8" s="123"/>
      <c r="J8" s="47"/>
      <c r="K8" s="44"/>
      <c r="L8" s="45"/>
      <c r="M8" s="9"/>
      <c r="N8" s="10"/>
      <c r="O8" s="9"/>
    </row>
    <row r="9" spans="1:15" ht="15" customHeight="1" x14ac:dyDescent="0.2">
      <c r="B9" s="34" t="s">
        <v>5</v>
      </c>
      <c r="C9" s="35">
        <v>0</v>
      </c>
      <c r="D9" s="46"/>
      <c r="E9" s="43">
        <f>E7-C7</f>
        <v>147000</v>
      </c>
      <c r="F9" s="47"/>
      <c r="G9" s="43">
        <f>G7-E7</f>
        <v>210000.00000000006</v>
      </c>
      <c r="H9" s="47"/>
      <c r="I9" s="124">
        <f>I7-G7</f>
        <v>300000</v>
      </c>
      <c r="J9" s="47"/>
      <c r="K9" s="44">
        <f>K7-I7</f>
        <v>300000</v>
      </c>
      <c r="L9" s="43">
        <f>SUM(E9:K9)</f>
        <v>957000</v>
      </c>
      <c r="M9" s="9"/>
      <c r="N9" s="10"/>
      <c r="O9" s="9"/>
    </row>
    <row r="10" spans="1:15" ht="15" customHeight="1" x14ac:dyDescent="0.25">
      <c r="B10" s="34"/>
      <c r="C10" s="49"/>
      <c r="D10" s="46"/>
      <c r="E10" s="50"/>
      <c r="F10" s="47"/>
      <c r="G10" s="50"/>
      <c r="H10" s="47"/>
      <c r="I10" s="126"/>
      <c r="J10" s="51"/>
      <c r="K10" s="52"/>
      <c r="L10" s="51"/>
      <c r="M10" s="9"/>
      <c r="N10" s="10"/>
      <c r="O10" s="9"/>
    </row>
    <row r="11" spans="1:15" ht="18.75" customHeight="1" x14ac:dyDescent="0.2">
      <c r="B11" s="36" t="s">
        <v>8</v>
      </c>
      <c r="C11" s="37"/>
      <c r="D11" s="37"/>
      <c r="E11" s="37"/>
      <c r="F11" s="37"/>
      <c r="G11" s="37"/>
      <c r="H11" s="38"/>
      <c r="I11" s="125">
        <f>L9-I9</f>
        <v>657000</v>
      </c>
      <c r="J11" s="33"/>
      <c r="K11" s="130" t="s">
        <v>61</v>
      </c>
      <c r="L11" s="42">
        <f>K7-C7</f>
        <v>957000</v>
      </c>
      <c r="M11" s="10"/>
      <c r="N11" s="10"/>
      <c r="O11" s="10"/>
    </row>
    <row r="12" spans="1:15" x14ac:dyDescent="0.2">
      <c r="F12" s="10"/>
      <c r="H12" s="10"/>
      <c r="J12" s="10"/>
      <c r="K12" s="10"/>
      <c r="L12" s="10"/>
      <c r="M12" s="10"/>
      <c r="N12" s="10"/>
      <c r="O12" s="10"/>
    </row>
    <row r="13" spans="1:15" ht="15" x14ac:dyDescent="0.2">
      <c r="B13" s="64" t="s">
        <v>9</v>
      </c>
      <c r="C13" s="13"/>
      <c r="D13" s="15"/>
      <c r="E13" s="65">
        <f>I11/I9</f>
        <v>2.19</v>
      </c>
      <c r="F13" s="19"/>
      <c r="G13" s="18"/>
      <c r="H13" s="19"/>
      <c r="I13" s="22"/>
      <c r="J13" s="19"/>
      <c r="K13" s="21"/>
      <c r="L13" s="12"/>
      <c r="M13" s="10"/>
      <c r="N13" s="10"/>
      <c r="O13" s="10"/>
    </row>
    <row r="14" spans="1:15" ht="17.25" customHeight="1" x14ac:dyDescent="0.2">
      <c r="B14" s="11"/>
      <c r="C14" s="17"/>
      <c r="D14" s="14"/>
      <c r="E14" s="18"/>
      <c r="F14" s="19"/>
      <c r="G14" s="18"/>
      <c r="H14" s="19"/>
      <c r="I14" s="20"/>
      <c r="J14" s="19"/>
      <c r="K14" s="21"/>
      <c r="L14" s="19"/>
      <c r="M14" s="10"/>
      <c r="N14" s="10"/>
      <c r="O14" s="10"/>
    </row>
    <row r="15" spans="1:15" ht="17.25" customHeight="1" x14ac:dyDescent="0.2">
      <c r="B15" s="23"/>
      <c r="C15" s="14"/>
      <c r="D15" s="14"/>
      <c r="E15" s="14"/>
      <c r="F15" s="14"/>
      <c r="G15" s="14"/>
      <c r="H15" s="14"/>
      <c r="I15" s="17"/>
      <c r="J15" s="19"/>
      <c r="K15" s="21"/>
      <c r="L15" s="19"/>
      <c r="M15" s="10"/>
      <c r="N15" s="10"/>
      <c r="O15" s="10"/>
    </row>
    <row r="16" spans="1:15" x14ac:dyDescent="0.2">
      <c r="B16" s="96"/>
      <c r="C16" s="14"/>
      <c r="D16" s="14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2:15" x14ac:dyDescent="0.2">
      <c r="B17" s="23"/>
      <c r="C17" s="24"/>
      <c r="D17" s="14"/>
      <c r="E17" s="25"/>
      <c r="F17" s="26"/>
      <c r="G17" s="25"/>
      <c r="H17" s="12"/>
      <c r="I17" s="27"/>
      <c r="J17" s="12"/>
      <c r="K17" s="25"/>
      <c r="L17" s="19"/>
      <c r="M17" s="10"/>
      <c r="N17" s="10"/>
      <c r="O17" s="10"/>
    </row>
    <row r="18" spans="2:15" x14ac:dyDescent="0.2">
      <c r="B18" s="23"/>
      <c r="C18" s="28"/>
      <c r="D18" s="14"/>
      <c r="E18" s="29"/>
      <c r="F18" s="29"/>
      <c r="G18" s="29"/>
      <c r="H18" s="29"/>
      <c r="I18" s="30"/>
      <c r="J18" s="29"/>
      <c r="K18" s="29"/>
      <c r="L18" s="29"/>
    </row>
    <row r="19" spans="2:15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2:15" x14ac:dyDescent="0.2">
      <c r="B20" s="23"/>
      <c r="C20" s="14"/>
      <c r="D20" s="14"/>
      <c r="E20" s="14"/>
      <c r="F20" s="14"/>
      <c r="G20" s="14"/>
      <c r="H20" s="14"/>
      <c r="I20" s="17"/>
      <c r="J20" s="14"/>
      <c r="K20" s="14"/>
      <c r="L20" s="14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K34"/>
  <sheetViews>
    <sheetView showGridLines="0" zoomScale="90" zoomScaleNormal="90" workbookViewId="0">
      <selection activeCell="B3" sqref="B3"/>
    </sheetView>
  </sheetViews>
  <sheetFormatPr defaultRowHeight="12.75" x14ac:dyDescent="0.2"/>
  <cols>
    <col min="1" max="2" width="23.140625" style="69" customWidth="1"/>
    <col min="3" max="3" width="3.28515625" style="69" customWidth="1"/>
    <col min="4" max="4" width="4.140625" style="69" customWidth="1"/>
    <col min="5" max="5" width="18.140625" style="69" customWidth="1"/>
    <col min="6" max="6" width="20.140625" style="69" customWidth="1"/>
    <col min="7" max="7" width="19.85546875" style="69" customWidth="1"/>
    <col min="8" max="8" width="2" style="69" customWidth="1"/>
    <col min="9" max="9" width="2.85546875" style="69" customWidth="1"/>
    <col min="10" max="10" width="23.140625" style="69" customWidth="1"/>
    <col min="11" max="16384" width="9.140625" style="69"/>
  </cols>
  <sheetData>
    <row r="1" spans="1:11" ht="15" x14ac:dyDescent="0.2">
      <c r="A1" s="67"/>
      <c r="C1" s="67"/>
      <c r="D1" s="67"/>
      <c r="E1" s="80" t="s">
        <v>19</v>
      </c>
      <c r="F1" s="67"/>
      <c r="G1" s="67"/>
      <c r="H1" s="67"/>
      <c r="I1" s="67"/>
      <c r="J1" s="67"/>
    </row>
    <row r="2" spans="1:1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1" ht="25.5" x14ac:dyDescent="0.2">
      <c r="A3" s="75" t="s">
        <v>16</v>
      </c>
      <c r="B3" s="127">
        <v>0.8</v>
      </c>
      <c r="C3" s="67"/>
      <c r="D3" s="67"/>
      <c r="E3" s="67"/>
      <c r="F3" s="75" t="s">
        <v>18</v>
      </c>
      <c r="G3" s="67"/>
      <c r="H3" s="67"/>
      <c r="I3" s="67"/>
      <c r="J3" s="67"/>
    </row>
    <row r="4" spans="1:11" x14ac:dyDescent="0.2">
      <c r="A4" s="71" t="s">
        <v>17</v>
      </c>
      <c r="B4" s="78">
        <f>E12+F8+G12+G16+F20+E16</f>
        <v>249.9839999999999</v>
      </c>
      <c r="C4" s="67"/>
      <c r="D4" s="67"/>
      <c r="E4" s="70"/>
      <c r="F4" s="77">
        <f>E12-F8</f>
        <v>159.99999999999997</v>
      </c>
      <c r="G4" s="67"/>
      <c r="H4" s="67"/>
      <c r="I4" s="67"/>
      <c r="J4" s="67"/>
    </row>
    <row r="5" spans="1:11" ht="13.5" thickBot="1" x14ac:dyDescent="0.25">
      <c r="A5" s="71" t="s">
        <v>15</v>
      </c>
      <c r="B5" s="76">
        <f>B4/A12</f>
        <v>0.2499839999999999</v>
      </c>
      <c r="C5" s="68"/>
      <c r="D5" s="68"/>
      <c r="E5" s="70"/>
      <c r="F5" s="70"/>
      <c r="G5" s="67"/>
      <c r="H5" s="67"/>
      <c r="I5" s="67"/>
      <c r="J5" s="71" t="s">
        <v>18</v>
      </c>
    </row>
    <row r="6" spans="1:11" x14ac:dyDescent="0.2">
      <c r="A6" s="68"/>
      <c r="B6" s="68"/>
      <c r="C6" s="68"/>
      <c r="D6" s="95"/>
      <c r="E6" s="84"/>
      <c r="F6" s="84"/>
      <c r="G6" s="85"/>
      <c r="H6" s="86"/>
      <c r="I6" s="67"/>
      <c r="J6" s="98">
        <f>F8-G12</f>
        <v>31.999999999999986</v>
      </c>
    </row>
    <row r="7" spans="1:11" x14ac:dyDescent="0.2">
      <c r="A7" s="68"/>
      <c r="B7" s="71" t="s">
        <v>18</v>
      </c>
      <c r="C7" s="68"/>
      <c r="D7" s="87"/>
      <c r="E7" s="70"/>
      <c r="F7" s="71" t="s">
        <v>10</v>
      </c>
      <c r="G7" s="67"/>
      <c r="H7" s="88"/>
      <c r="I7" s="67"/>
    </row>
    <row r="8" spans="1:11" x14ac:dyDescent="0.2">
      <c r="A8" s="67"/>
      <c r="B8" s="73">
        <f>A12-E12</f>
        <v>800</v>
      </c>
      <c r="C8" s="67"/>
      <c r="D8" s="89"/>
      <c r="E8" s="68"/>
      <c r="F8" s="77">
        <f>E12*(1-B3)</f>
        <v>39.999999999999979</v>
      </c>
      <c r="G8" s="67"/>
      <c r="H8" s="88"/>
      <c r="I8" s="67"/>
    </row>
    <row r="9" spans="1:11" x14ac:dyDescent="0.2">
      <c r="B9" s="68"/>
      <c r="C9" s="68"/>
      <c r="D9" s="87"/>
      <c r="E9" s="67"/>
      <c r="F9" s="67"/>
      <c r="G9" s="67"/>
      <c r="H9" s="88"/>
      <c r="I9" s="67"/>
      <c r="J9" s="67"/>
    </row>
    <row r="10" spans="1:11" x14ac:dyDescent="0.2">
      <c r="A10" s="67"/>
      <c r="B10" s="67"/>
      <c r="C10" s="67"/>
      <c r="D10" s="89"/>
      <c r="E10" s="67"/>
      <c r="F10" s="67"/>
      <c r="G10" s="67"/>
      <c r="H10" s="88"/>
      <c r="I10" s="67"/>
      <c r="J10" s="67"/>
    </row>
    <row r="11" spans="1:11" x14ac:dyDescent="0.2">
      <c r="A11" s="81" t="s">
        <v>20</v>
      </c>
      <c r="B11" s="67"/>
      <c r="C11" s="67"/>
      <c r="D11" s="89"/>
      <c r="E11" s="71" t="s">
        <v>23</v>
      </c>
      <c r="F11" s="67"/>
      <c r="G11" s="71" t="s">
        <v>11</v>
      </c>
      <c r="H11" s="90"/>
      <c r="I11" s="68"/>
    </row>
    <row r="12" spans="1:11" x14ac:dyDescent="0.2">
      <c r="A12" s="128">
        <v>1000</v>
      </c>
      <c r="B12" s="72"/>
      <c r="C12" s="72"/>
      <c r="D12" s="91"/>
      <c r="E12" s="77">
        <f>A12*(1-B3)</f>
        <v>199.99999999999994</v>
      </c>
      <c r="F12" s="145" t="s">
        <v>29</v>
      </c>
      <c r="G12" s="77">
        <f>F8*(1-B3)</f>
        <v>7.9999999999999938</v>
      </c>
      <c r="H12" s="90"/>
      <c r="I12" s="68"/>
    </row>
    <row r="13" spans="1:11" x14ac:dyDescent="0.2">
      <c r="A13" s="67"/>
      <c r="B13" s="67"/>
      <c r="C13" s="67"/>
      <c r="D13" s="89"/>
      <c r="E13" s="67"/>
      <c r="F13" s="145"/>
      <c r="G13" s="67"/>
      <c r="H13" s="88"/>
      <c r="I13" s="67"/>
      <c r="K13" s="68"/>
    </row>
    <row r="14" spans="1:11" x14ac:dyDescent="0.2">
      <c r="A14" s="72"/>
      <c r="B14" s="72"/>
      <c r="C14" s="72"/>
      <c r="D14" s="91"/>
      <c r="E14" s="67"/>
      <c r="F14" s="67"/>
      <c r="G14" s="67"/>
      <c r="H14" s="88"/>
      <c r="I14" s="67"/>
      <c r="J14" s="67"/>
    </row>
    <row r="15" spans="1:11" x14ac:dyDescent="0.2">
      <c r="A15" s="79" t="s">
        <v>21</v>
      </c>
      <c r="B15" s="67"/>
      <c r="C15" s="67"/>
      <c r="D15" s="89"/>
      <c r="E15" s="71" t="s">
        <v>14</v>
      </c>
      <c r="F15" s="67"/>
      <c r="G15" s="71" t="s">
        <v>12</v>
      </c>
      <c r="H15" s="90"/>
      <c r="I15" s="68"/>
      <c r="J15" s="67"/>
    </row>
    <row r="16" spans="1:11" x14ac:dyDescent="0.2">
      <c r="A16" s="69" t="s">
        <v>22</v>
      </c>
      <c r="D16" s="89"/>
      <c r="E16" s="77">
        <f>F20*(1-B3)</f>
        <v>6.3999999999999904E-2</v>
      </c>
      <c r="F16" s="67"/>
      <c r="G16" s="77">
        <f>G12*(1-B3)</f>
        <v>1.5999999999999983</v>
      </c>
      <c r="H16" s="90"/>
      <c r="I16" s="68"/>
    </row>
    <row r="17" spans="1:10" x14ac:dyDescent="0.2">
      <c r="D17" s="89"/>
      <c r="E17" s="67"/>
      <c r="F17" s="67"/>
      <c r="G17" s="67"/>
      <c r="H17" s="88"/>
    </row>
    <row r="18" spans="1:10" x14ac:dyDescent="0.2">
      <c r="D18" s="89"/>
      <c r="E18" s="67"/>
      <c r="F18" s="67"/>
      <c r="G18" s="67"/>
      <c r="H18" s="88"/>
    </row>
    <row r="19" spans="1:10" x14ac:dyDescent="0.2">
      <c r="D19" s="89"/>
      <c r="E19" s="67"/>
      <c r="F19" s="71" t="s">
        <v>13</v>
      </c>
      <c r="G19" s="67"/>
      <c r="H19" s="88"/>
    </row>
    <row r="20" spans="1:10" x14ac:dyDescent="0.2">
      <c r="D20" s="89"/>
      <c r="E20" s="67"/>
      <c r="F20" s="77">
        <f>G16*(1-B3)</f>
        <v>0.31999999999999962</v>
      </c>
      <c r="G20" s="67"/>
      <c r="H20" s="88"/>
      <c r="J20" s="71" t="s">
        <v>18</v>
      </c>
    </row>
    <row r="21" spans="1:10" ht="13.5" thickBot="1" x14ac:dyDescent="0.25">
      <c r="B21" s="71" t="s">
        <v>18</v>
      </c>
      <c r="C21" s="68"/>
      <c r="D21" s="92"/>
      <c r="E21" s="93"/>
      <c r="F21" s="93"/>
      <c r="G21" s="93"/>
      <c r="H21" s="94"/>
      <c r="J21" s="98">
        <f>G12-G16</f>
        <v>6.399999999999995</v>
      </c>
    </row>
    <row r="22" spans="1:10" x14ac:dyDescent="0.2">
      <c r="B22" s="98">
        <f>F20-E16</f>
        <v>0.25599999999999973</v>
      </c>
    </row>
    <row r="23" spans="1:10" ht="25.5" x14ac:dyDescent="0.2">
      <c r="F23" s="75" t="s">
        <v>18</v>
      </c>
    </row>
    <row r="24" spans="1:10" x14ac:dyDescent="0.2">
      <c r="F24" s="98">
        <f>G16-F20</f>
        <v>1.2799999999999987</v>
      </c>
    </row>
    <row r="26" spans="1:10" x14ac:dyDescent="0.2">
      <c r="A26" s="82" t="s">
        <v>31</v>
      </c>
      <c r="C26" s="74"/>
    </row>
    <row r="27" spans="1:10" x14ac:dyDescent="0.2">
      <c r="A27" s="82" t="s">
        <v>34</v>
      </c>
      <c r="C27" s="74"/>
    </row>
    <row r="28" spans="1:10" x14ac:dyDescent="0.2">
      <c r="A28" s="82" t="s">
        <v>30</v>
      </c>
    </row>
    <row r="29" spans="1:10" x14ac:dyDescent="0.2">
      <c r="A29" s="82" t="s">
        <v>36</v>
      </c>
    </row>
    <row r="30" spans="1:10" x14ac:dyDescent="0.2">
      <c r="A30" s="82" t="s">
        <v>32</v>
      </c>
    </row>
    <row r="31" spans="1:10" x14ac:dyDescent="0.2">
      <c r="A31" s="83"/>
    </row>
    <row r="32" spans="1:10" x14ac:dyDescent="0.2">
      <c r="A32" s="82" t="s">
        <v>45</v>
      </c>
    </row>
    <row r="33" spans="1:1" x14ac:dyDescent="0.2">
      <c r="A33" s="82" t="s">
        <v>46</v>
      </c>
    </row>
    <row r="34" spans="1:1" x14ac:dyDescent="0.2">
      <c r="A34" s="82" t="s">
        <v>47</v>
      </c>
    </row>
  </sheetData>
  <mergeCells count="1">
    <mergeCell ref="F12:F13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showGridLines="0" zoomScale="160" zoomScaleNormal="160" workbookViewId="0">
      <selection activeCell="D13" sqref="D13"/>
    </sheetView>
  </sheetViews>
  <sheetFormatPr defaultRowHeight="12.75" x14ac:dyDescent="0.2"/>
  <cols>
    <col min="2" max="2" width="24" customWidth="1"/>
    <col min="3" max="3" width="16.28515625" customWidth="1"/>
    <col min="4" max="4" width="15.42578125" bestFit="1" customWidth="1"/>
    <col min="5" max="5" width="16.28515625" customWidth="1"/>
    <col min="6" max="7" width="12.42578125" bestFit="1" customWidth="1"/>
  </cols>
  <sheetData>
    <row r="1" spans="2:7" x14ac:dyDescent="0.2">
      <c r="B1" s="2" t="s">
        <v>37</v>
      </c>
    </row>
    <row r="2" spans="2:7" ht="13.5" thickBot="1" x14ac:dyDescent="0.25"/>
    <row r="3" spans="2:7" ht="13.5" thickBot="1" x14ac:dyDescent="0.25">
      <c r="B3" s="100" t="s">
        <v>38</v>
      </c>
      <c r="C3" s="101"/>
      <c r="D3" s="102">
        <f>Gráfico!A4</f>
        <v>720</v>
      </c>
      <c r="E3" s="103">
        <f>Gráfico!A13</f>
        <v>5000</v>
      </c>
    </row>
    <row r="4" spans="2:7" ht="14.25" customHeight="1" x14ac:dyDescent="0.2">
      <c r="B4" s="146" t="s">
        <v>42</v>
      </c>
      <c r="C4" s="108" t="s">
        <v>41</v>
      </c>
      <c r="D4" s="104">
        <f>Gráfico!B4</f>
        <v>502.40800000000007</v>
      </c>
      <c r="E4" s="105">
        <f>Gráfico!B13</f>
        <v>2616.3000000000002</v>
      </c>
    </row>
    <row r="5" spans="2:7" ht="25.5" customHeight="1" thickBot="1" x14ac:dyDescent="0.25">
      <c r="B5" s="147"/>
      <c r="C5" s="109" t="s">
        <v>39</v>
      </c>
      <c r="D5" s="106">
        <f>D4/D3</f>
        <v>0.69778888888888901</v>
      </c>
      <c r="E5" s="107">
        <f>E4/E3</f>
        <v>0.52326000000000006</v>
      </c>
    </row>
    <row r="6" spans="2:7" ht="19.5" customHeight="1" x14ac:dyDescent="0.2">
      <c r="B6" s="148" t="s">
        <v>40</v>
      </c>
      <c r="C6" s="108" t="s">
        <v>41</v>
      </c>
      <c r="D6" s="104">
        <f>Gráfico!C4</f>
        <v>217.59199999999993</v>
      </c>
      <c r="E6" s="105">
        <f>E3-E4</f>
        <v>2383.6999999999998</v>
      </c>
    </row>
    <row r="7" spans="2:7" ht="19.5" customHeight="1" thickBot="1" x14ac:dyDescent="0.25">
      <c r="B7" s="149"/>
      <c r="C7" s="109" t="s">
        <v>39</v>
      </c>
      <c r="D7" s="106">
        <f>D6/D3</f>
        <v>0.30221111111111099</v>
      </c>
      <c r="E7" s="107">
        <f>E6/E3</f>
        <v>0.47673999999999994</v>
      </c>
    </row>
    <row r="9" spans="2:7" x14ac:dyDescent="0.2">
      <c r="B9" s="2" t="s">
        <v>50</v>
      </c>
      <c r="E9" s="112" t="s">
        <v>49</v>
      </c>
    </row>
    <row r="10" spans="2:7" x14ac:dyDescent="0.2">
      <c r="B10" s="110" t="s">
        <v>43</v>
      </c>
      <c r="C10" s="111">
        <v>2000</v>
      </c>
      <c r="D10" s="111">
        <v>1555.5555349088202</v>
      </c>
      <c r="E10" s="111">
        <f>D10-C10</f>
        <v>-444.44446509117984</v>
      </c>
      <c r="G10" s="121"/>
    </row>
    <row r="11" spans="2:7" x14ac:dyDescent="0.2">
      <c r="B11" s="110" t="s">
        <v>38</v>
      </c>
      <c r="C11" s="111">
        <v>7000000</v>
      </c>
      <c r="D11" s="111">
        <v>7000000</v>
      </c>
      <c r="E11" s="120">
        <f t="shared" ref="E11:E14" si="0">D11-C11</f>
        <v>0</v>
      </c>
    </row>
    <row r="12" spans="2:7" x14ac:dyDescent="0.2">
      <c r="B12" s="110" t="s">
        <v>44</v>
      </c>
      <c r="C12" s="99">
        <v>3500</v>
      </c>
      <c r="D12" s="99">
        <f>D11/D10</f>
        <v>4500.0000597280568</v>
      </c>
      <c r="E12" s="99">
        <f t="shared" si="0"/>
        <v>1000.0000597280568</v>
      </c>
      <c r="G12" s="121"/>
    </row>
    <row r="13" spans="2:7" x14ac:dyDescent="0.2">
      <c r="B13" s="119" t="s">
        <v>55</v>
      </c>
      <c r="C13" s="99">
        <f>Gráfico!B10*C10</f>
        <v>4584900.0000000009</v>
      </c>
      <c r="D13" s="99">
        <f>Gráfico!B12*D10</f>
        <v>3979655.5027339808</v>
      </c>
      <c r="E13" s="99">
        <f t="shared" si="0"/>
        <v>-605244.49726602016</v>
      </c>
      <c r="F13" s="121"/>
      <c r="G13" s="121"/>
    </row>
    <row r="14" spans="2:7" x14ac:dyDescent="0.2">
      <c r="B14" s="119" t="s">
        <v>56</v>
      </c>
      <c r="C14" s="99">
        <f>Gráfico!C10*C10</f>
        <v>2415099.9999999995</v>
      </c>
      <c r="D14" s="99">
        <f>Gráfico!C12*D10</f>
        <v>3020344.4043557099</v>
      </c>
      <c r="E14" s="99">
        <f t="shared" si="0"/>
        <v>605244.40435571037</v>
      </c>
      <c r="F14" s="121"/>
      <c r="G14" s="121"/>
    </row>
    <row r="15" spans="2:7" x14ac:dyDescent="0.2">
      <c r="G15" s="121"/>
    </row>
    <row r="16" spans="2:7" x14ac:dyDescent="0.2">
      <c r="G16" s="121"/>
    </row>
  </sheetData>
  <mergeCells count="2">
    <mergeCell ref="B4:B5"/>
    <mergeCell ref="B6:B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zoomScale="140" zoomScaleNormal="140" workbookViewId="0">
      <selection activeCell="A4" sqref="A4"/>
    </sheetView>
  </sheetViews>
  <sheetFormatPr defaultRowHeight="12.75" x14ac:dyDescent="0.2"/>
  <cols>
    <col min="2" max="2" width="18" customWidth="1"/>
    <col min="3" max="3" width="12.7109375" customWidth="1"/>
  </cols>
  <sheetData>
    <row r="1" spans="1:4" x14ac:dyDescent="0.2">
      <c r="A1" s="2" t="s">
        <v>52</v>
      </c>
    </row>
    <row r="3" spans="1:4" x14ac:dyDescent="0.2">
      <c r="A3" s="113" t="s">
        <v>51</v>
      </c>
      <c r="B3" s="113" t="s">
        <v>53</v>
      </c>
      <c r="C3" s="113" t="s">
        <v>54</v>
      </c>
    </row>
    <row r="4" spans="1:4" x14ac:dyDescent="0.2">
      <c r="A4" s="114">
        <v>720</v>
      </c>
      <c r="B4" s="116">
        <f t="shared" ref="B4:B13" si="0">-0.0001*A4^2+1.0659*A4-213.2</f>
        <v>502.40800000000007</v>
      </c>
      <c r="C4" s="116">
        <f>A4-B4</f>
        <v>217.59199999999993</v>
      </c>
      <c r="D4" s="117"/>
    </row>
    <row r="5" spans="1:4" x14ac:dyDescent="0.2">
      <c r="A5" s="114">
        <v>1000</v>
      </c>
      <c r="B5" s="116">
        <f t="shared" si="0"/>
        <v>752.7</v>
      </c>
      <c r="C5" s="116">
        <f t="shared" ref="C5:C13" si="1">A5-B5</f>
        <v>247.29999999999995</v>
      </c>
    </row>
    <row r="6" spans="1:4" x14ac:dyDescent="0.2">
      <c r="A6" s="114">
        <v>1500</v>
      </c>
      <c r="B6" s="116">
        <f t="shared" si="0"/>
        <v>1160.6500000000001</v>
      </c>
      <c r="C6" s="116">
        <f t="shared" si="1"/>
        <v>339.34999999999991</v>
      </c>
    </row>
    <row r="7" spans="1:4" x14ac:dyDescent="0.2">
      <c r="A7" s="114">
        <f t="shared" ref="A7:A13" si="2">A6+500</f>
        <v>2000</v>
      </c>
      <c r="B7" s="116">
        <f t="shared" si="0"/>
        <v>1518.6000000000001</v>
      </c>
      <c r="C7" s="116">
        <f t="shared" si="1"/>
        <v>481.39999999999986</v>
      </c>
    </row>
    <row r="8" spans="1:4" x14ac:dyDescent="0.2">
      <c r="A8" s="114">
        <f t="shared" si="2"/>
        <v>2500</v>
      </c>
      <c r="B8" s="116">
        <f t="shared" si="0"/>
        <v>1826.55</v>
      </c>
      <c r="C8" s="116">
        <f t="shared" si="1"/>
        <v>673.45</v>
      </c>
    </row>
    <row r="9" spans="1:4" x14ac:dyDescent="0.2">
      <c r="A9" s="114">
        <f t="shared" si="2"/>
        <v>3000</v>
      </c>
      <c r="B9" s="116">
        <f t="shared" si="0"/>
        <v>2084.5000000000005</v>
      </c>
      <c r="C9" s="116">
        <f t="shared" si="1"/>
        <v>915.49999999999955</v>
      </c>
    </row>
    <row r="10" spans="1:4" x14ac:dyDescent="0.2">
      <c r="A10" s="114">
        <f t="shared" si="2"/>
        <v>3500</v>
      </c>
      <c r="B10" s="116">
        <f t="shared" si="0"/>
        <v>2292.4500000000003</v>
      </c>
      <c r="C10" s="116">
        <f t="shared" si="1"/>
        <v>1207.5499999999997</v>
      </c>
    </row>
    <row r="11" spans="1:4" x14ac:dyDescent="0.2">
      <c r="A11" s="114">
        <f t="shared" si="2"/>
        <v>4000</v>
      </c>
      <c r="B11" s="116">
        <f t="shared" si="0"/>
        <v>2450.4000000000005</v>
      </c>
      <c r="C11" s="116">
        <f t="shared" si="1"/>
        <v>1549.5999999999995</v>
      </c>
    </row>
    <row r="12" spans="1:4" x14ac:dyDescent="0.2">
      <c r="A12" s="114">
        <f t="shared" si="2"/>
        <v>4500</v>
      </c>
      <c r="B12" s="116">
        <f t="shared" si="0"/>
        <v>2558.3500000000004</v>
      </c>
      <c r="C12" s="116">
        <f t="shared" si="1"/>
        <v>1941.6499999999996</v>
      </c>
    </row>
    <row r="13" spans="1:4" x14ac:dyDescent="0.2">
      <c r="A13" s="114">
        <f t="shared" si="2"/>
        <v>5000</v>
      </c>
      <c r="B13" s="116">
        <f t="shared" si="0"/>
        <v>2616.3000000000002</v>
      </c>
      <c r="C13" s="116">
        <f t="shared" si="1"/>
        <v>2383.6999999999998</v>
      </c>
    </row>
    <row r="14" spans="1:4" x14ac:dyDescent="0.2">
      <c r="A14" s="114">
        <f t="shared" ref="A14" si="3">A13+500</f>
        <v>5500</v>
      </c>
      <c r="B14" s="116">
        <f t="shared" ref="B14" si="4">-0.0001*A14^2+1.0659*A14-213.2</f>
        <v>2624.2500000000009</v>
      </c>
      <c r="C14" s="116">
        <f t="shared" ref="C14" si="5">A14-B14</f>
        <v>2875.7499999999991</v>
      </c>
    </row>
    <row r="15" spans="1:4" x14ac:dyDescent="0.2">
      <c r="A15" s="115"/>
      <c r="B15" s="118"/>
      <c r="C15" s="118"/>
    </row>
    <row r="16" spans="1:4" x14ac:dyDescent="0.2">
      <c r="A16" s="115"/>
      <c r="B16" s="115"/>
      <c r="C16" s="115"/>
    </row>
    <row r="17" spans="1:3" x14ac:dyDescent="0.2">
      <c r="A17" s="115"/>
      <c r="B17" s="115"/>
      <c r="C17" s="115"/>
    </row>
    <row r="18" spans="1:3" x14ac:dyDescent="0.2">
      <c r="A18" s="115"/>
      <c r="B18" s="115"/>
      <c r="C18" s="115"/>
    </row>
    <row r="19" spans="1:3" x14ac:dyDescent="0.2">
      <c r="A19" s="115"/>
      <c r="B19" s="115"/>
      <c r="C19" s="115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showGridLines="0" workbookViewId="0">
      <selection activeCell="D4" sqref="D4"/>
    </sheetView>
  </sheetViews>
  <sheetFormatPr defaultRowHeight="12.75" x14ac:dyDescent="0.2"/>
  <cols>
    <col min="1" max="1" width="8.5703125" customWidth="1"/>
    <col min="2" max="2" width="33.140625" customWidth="1"/>
    <col min="3" max="3" width="29.5703125" style="150" customWidth="1"/>
    <col min="4" max="4" width="17.28515625" customWidth="1"/>
  </cols>
  <sheetData>
    <row r="1" spans="2:5" ht="15" x14ac:dyDescent="0.2">
      <c r="B1" s="97" t="s">
        <v>62</v>
      </c>
    </row>
    <row r="3" spans="2:5" ht="15" x14ac:dyDescent="0.2">
      <c r="B3" s="151" t="s">
        <v>63</v>
      </c>
      <c r="C3" s="152" t="s">
        <v>64</v>
      </c>
      <c r="D3" s="153">
        <v>1000</v>
      </c>
    </row>
    <row r="4" spans="2:5" ht="15" x14ac:dyDescent="0.2">
      <c r="B4" s="154" t="s">
        <v>65</v>
      </c>
      <c r="C4" s="155" t="s">
        <v>66</v>
      </c>
      <c r="D4" s="156">
        <v>5000000</v>
      </c>
    </row>
    <row r="5" spans="2:5" ht="15" x14ac:dyDescent="0.2">
      <c r="B5" s="157" t="s">
        <v>67</v>
      </c>
      <c r="C5" s="155" t="s">
        <v>68</v>
      </c>
      <c r="D5" s="158">
        <f>D4/D3</f>
        <v>5000</v>
      </c>
    </row>
    <row r="6" spans="2:5" ht="15" x14ac:dyDescent="0.2">
      <c r="B6" s="159" t="s">
        <v>69</v>
      </c>
      <c r="C6" s="152" t="s">
        <v>70</v>
      </c>
      <c r="D6" s="160">
        <v>1500000</v>
      </c>
    </row>
    <row r="7" spans="2:5" ht="15" x14ac:dyDescent="0.2">
      <c r="B7" s="161" t="s">
        <v>71</v>
      </c>
      <c r="C7" s="162" t="s">
        <v>72</v>
      </c>
      <c r="D7" s="160">
        <v>2000000</v>
      </c>
    </row>
    <row r="8" spans="2:5" ht="15" x14ac:dyDescent="0.2">
      <c r="B8" s="159" t="s">
        <v>73</v>
      </c>
      <c r="C8" s="152" t="s">
        <v>74</v>
      </c>
      <c r="D8" s="160">
        <v>1000000</v>
      </c>
      <c r="E8" s="150"/>
    </row>
    <row r="9" spans="2:5" ht="15" x14ac:dyDescent="0.2">
      <c r="B9" s="163" t="s">
        <v>75</v>
      </c>
      <c r="C9" s="155" t="s">
        <v>76</v>
      </c>
      <c r="D9" s="164">
        <f>D23*D4</f>
        <v>500000</v>
      </c>
    </row>
    <row r="10" spans="2:5" ht="15" x14ac:dyDescent="0.2">
      <c r="B10" s="159" t="s">
        <v>77</v>
      </c>
      <c r="C10" s="155" t="s">
        <v>78</v>
      </c>
      <c r="D10" s="164">
        <f>D4*D22*(1-D23)</f>
        <v>3600000</v>
      </c>
    </row>
    <row r="11" spans="2:5" ht="15" x14ac:dyDescent="0.2">
      <c r="B11" s="159" t="s">
        <v>79</v>
      </c>
      <c r="C11" s="155" t="s">
        <v>80</v>
      </c>
      <c r="D11" s="164">
        <f>D10/D3</f>
        <v>3600</v>
      </c>
    </row>
    <row r="12" spans="2:5" ht="15" x14ac:dyDescent="0.2">
      <c r="B12" s="159" t="s">
        <v>81</v>
      </c>
      <c r="C12" s="155" t="s">
        <v>82</v>
      </c>
      <c r="D12" s="164">
        <f>D18*D11^D19</f>
        <v>999.99999999999932</v>
      </c>
    </row>
    <row r="13" spans="2:5" ht="15" x14ac:dyDescent="0.2">
      <c r="B13" s="159" t="s">
        <v>83</v>
      </c>
      <c r="C13" s="155" t="s">
        <v>84</v>
      </c>
      <c r="D13" s="164">
        <f>D12*D3</f>
        <v>999999.9999999993</v>
      </c>
    </row>
    <row r="14" spans="2:5" ht="15" x14ac:dyDescent="0.2">
      <c r="B14" s="159" t="s">
        <v>85</v>
      </c>
      <c r="C14" s="155" t="s">
        <v>86</v>
      </c>
      <c r="D14" s="164">
        <f>D4*D21</f>
        <v>899999.99999999965</v>
      </c>
    </row>
    <row r="15" spans="2:5" ht="15" x14ac:dyDescent="0.2">
      <c r="B15" s="159" t="s">
        <v>87</v>
      </c>
      <c r="C15" s="155" t="s">
        <v>88</v>
      </c>
      <c r="D15" s="164">
        <f>D20*D13</f>
        <v>499999.99999999965</v>
      </c>
    </row>
    <row r="16" spans="2:5" ht="15" x14ac:dyDescent="0.2">
      <c r="B16" s="159" t="s">
        <v>89</v>
      </c>
      <c r="C16" s="155" t="s">
        <v>90</v>
      </c>
      <c r="D16" s="164">
        <f>D10-D13</f>
        <v>2600000.0000000009</v>
      </c>
      <c r="E16" s="165"/>
    </row>
    <row r="17" spans="2:5" ht="15" x14ac:dyDescent="0.2">
      <c r="B17" s="159" t="s">
        <v>91</v>
      </c>
      <c r="C17" s="155" t="s">
        <v>92</v>
      </c>
      <c r="D17" s="164">
        <f>D15+D16</f>
        <v>3100000.0000000005</v>
      </c>
    </row>
    <row r="18" spans="2:5" ht="15" x14ac:dyDescent="0.2">
      <c r="B18" s="159" t="s">
        <v>93</v>
      </c>
      <c r="C18" s="155" t="s">
        <v>94</v>
      </c>
      <c r="D18" s="166">
        <v>4.8798151892539261</v>
      </c>
      <c r="E18" s="167"/>
    </row>
    <row r="19" spans="2:5" ht="15" x14ac:dyDescent="0.2">
      <c r="B19" s="159" t="s">
        <v>95</v>
      </c>
      <c r="C19" s="155" t="s">
        <v>96</v>
      </c>
      <c r="D19" s="168">
        <v>0.65</v>
      </c>
      <c r="E19" s="167"/>
    </row>
    <row r="20" spans="2:5" ht="15" x14ac:dyDescent="0.2">
      <c r="B20" s="159" t="s">
        <v>97</v>
      </c>
      <c r="C20" s="155" t="s">
        <v>98</v>
      </c>
      <c r="D20" s="168">
        <v>0.5</v>
      </c>
      <c r="E20" s="167"/>
    </row>
    <row r="21" spans="2:5" ht="15" x14ac:dyDescent="0.2">
      <c r="B21" s="169" t="s">
        <v>99</v>
      </c>
      <c r="C21" s="155" t="s">
        <v>100</v>
      </c>
      <c r="D21" s="170">
        <f>1-D23-D22*(1-D23)</f>
        <v>0.17999999999999994</v>
      </c>
    </row>
    <row r="22" spans="2:5" ht="15" x14ac:dyDescent="0.2">
      <c r="B22" s="159" t="s">
        <v>101</v>
      </c>
      <c r="C22" s="155" t="s">
        <v>102</v>
      </c>
      <c r="D22" s="166">
        <v>0.8</v>
      </c>
    </row>
    <row r="23" spans="2:5" ht="15" x14ac:dyDescent="0.2">
      <c r="B23" s="159" t="s">
        <v>103</v>
      </c>
      <c r="C23" s="155" t="s">
        <v>104</v>
      </c>
      <c r="D23" s="166">
        <v>0.1</v>
      </c>
    </row>
    <row r="24" spans="2:5" ht="15" x14ac:dyDescent="0.2">
      <c r="B24" s="159" t="s">
        <v>105</v>
      </c>
      <c r="C24" s="155" t="s">
        <v>106</v>
      </c>
      <c r="D24" s="170">
        <f>D17/D4</f>
        <v>0.62000000000000011</v>
      </c>
    </row>
    <row r="25" spans="2:5" ht="15" x14ac:dyDescent="0.2">
      <c r="B25" s="159" t="s">
        <v>107</v>
      </c>
      <c r="C25" s="155" t="s">
        <v>108</v>
      </c>
      <c r="D25" s="171">
        <f>1/(D24+D23+D21)</f>
        <v>1.1111111111111112</v>
      </c>
    </row>
    <row r="26" spans="2:5" ht="15" x14ac:dyDescent="0.2">
      <c r="B26" s="159" t="s">
        <v>109</v>
      </c>
      <c r="C26" s="155" t="s">
        <v>66</v>
      </c>
      <c r="D26" s="172">
        <f>(D6+D7+D8)*D25</f>
        <v>5000000</v>
      </c>
    </row>
    <row r="27" spans="2:5" ht="15" x14ac:dyDescent="0.2">
      <c r="B27" s="169" t="s">
        <v>110</v>
      </c>
      <c r="C27" s="155" t="s">
        <v>111</v>
      </c>
      <c r="D27" s="164">
        <f>D7-D17</f>
        <v>-1100000.0000000005</v>
      </c>
    </row>
    <row r="28" spans="2:5" ht="15" x14ac:dyDescent="0.2">
      <c r="B28" s="159" t="s">
        <v>112</v>
      </c>
      <c r="C28" s="155" t="s">
        <v>113</v>
      </c>
      <c r="D28" s="164">
        <f>D6-D9</f>
        <v>1000000</v>
      </c>
    </row>
    <row r="29" spans="2:5" ht="15" x14ac:dyDescent="0.2">
      <c r="B29" s="159" t="s">
        <v>114</v>
      </c>
      <c r="C29" s="155" t="s">
        <v>115</v>
      </c>
      <c r="D29" s="164">
        <f>D8-D14</f>
        <v>100000.00000000035</v>
      </c>
    </row>
    <row r="30" spans="2:5" ht="15" x14ac:dyDescent="0.2">
      <c r="B30" s="159" t="s">
        <v>116</v>
      </c>
      <c r="C30" s="155" t="s">
        <v>117</v>
      </c>
      <c r="D30" s="173">
        <f>D27+D28+D29</f>
        <v>-1.1641532182693481E-10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Efeito Direto</vt:lpstr>
      <vt:lpstr>Ef. Indiretos</vt:lpstr>
      <vt:lpstr>Ef. Induzidos</vt:lpstr>
      <vt:lpstr>Tipo de bens x consumo relativo</vt:lpstr>
      <vt:lpstr>Gráfico</vt:lpstr>
      <vt:lpstr>Demanda agregada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SILVA NETO</dc:creator>
  <cp:lastModifiedBy>Avaliador</cp:lastModifiedBy>
  <cp:lastPrinted>2004-04-02T17:27:22Z</cp:lastPrinted>
  <dcterms:created xsi:type="dcterms:W3CDTF">2003-08-02T21:55:13Z</dcterms:created>
  <dcterms:modified xsi:type="dcterms:W3CDTF">2016-06-01T20:53:08Z</dcterms:modified>
</cp:coreProperties>
</file>